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267e338717c266/KINDERFAHRRADFINDER/BLOG/"/>
    </mc:Choice>
  </mc:AlternateContent>
  <xr:revisionPtr revIDLastSave="2" documentId="8_{9261C6DF-0089-4708-9053-40BE40F8B333}" xr6:coauthVersionLast="47" xr6:coauthVersionMax="47" xr10:uidLastSave="{68F1ADDB-1D01-4647-88AE-3780D0BF05EF}"/>
  <bookViews>
    <workbookView xWindow="-110" yWindow="-110" windowWidth="19420" windowHeight="11020" xr2:uid="{C1E3BC3B-70E0-445C-B7BF-6B71D74567E7}"/>
  </bookViews>
  <sheets>
    <sheet name="Bikeclub - Strollme -Kau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I7" i="2"/>
  <c r="J7" i="2"/>
  <c r="K7" i="2"/>
  <c r="L7" i="2"/>
  <c r="M7" i="2"/>
  <c r="N7" i="2"/>
  <c r="I6" i="2"/>
  <c r="J6" i="2" s="1"/>
  <c r="G6" i="2"/>
  <c r="K6" i="2" s="1"/>
  <c r="L6" i="2" s="1"/>
  <c r="M6" i="2"/>
  <c r="N6" i="2"/>
  <c r="E12" i="2"/>
  <c r="M8" i="2"/>
  <c r="N8" i="2" s="1"/>
  <c r="M9" i="2"/>
  <c r="N9" i="2" s="1"/>
  <c r="M10" i="2"/>
  <c r="N10" i="2" s="1"/>
  <c r="M11" i="2"/>
  <c r="N11" i="2" s="1"/>
  <c r="I8" i="2"/>
  <c r="J8" i="2" s="1"/>
  <c r="I9" i="2"/>
  <c r="J9" i="2" s="1"/>
  <c r="I10" i="2"/>
  <c r="J10" i="2" s="1"/>
  <c r="I11" i="2"/>
  <c r="J11" i="2" s="1"/>
  <c r="G8" i="2"/>
  <c r="K8" i="2" s="1"/>
  <c r="L8" i="2" s="1"/>
  <c r="G9" i="2"/>
  <c r="K9" i="2" s="1"/>
  <c r="L9" i="2" s="1"/>
  <c r="G10" i="2"/>
  <c r="K10" i="2" s="1"/>
  <c r="L10" i="2" s="1"/>
  <c r="G11" i="2"/>
  <c r="K11" i="2" s="1"/>
  <c r="L11" i="2" s="1"/>
  <c r="M12" i="2" l="1"/>
  <c r="N12" i="2" s="1"/>
  <c r="I12" i="2"/>
  <c r="J12" i="2" s="1"/>
  <c r="K12" i="2"/>
  <c r="L12" i="2" s="1"/>
</calcChain>
</file>

<file path=xl/sharedStrings.xml><?xml version="1.0" encoding="utf-8"?>
<sst xmlns="http://schemas.openxmlformats.org/spreadsheetml/2006/main" count="22" uniqueCount="22">
  <si>
    <t>Modell</t>
  </si>
  <si>
    <t>woom 1</t>
  </si>
  <si>
    <t>woom 2</t>
  </si>
  <si>
    <t>woom 3</t>
  </si>
  <si>
    <t>woom 4</t>
  </si>
  <si>
    <t>woom 5</t>
  </si>
  <si>
    <t>woom 6</t>
  </si>
  <si>
    <t>Monatliche Kosten StrollMe</t>
  </si>
  <si>
    <t>Monatliche Kosten Bikeclub</t>
  </si>
  <si>
    <t>bikeclub Tauschkosten</t>
  </si>
  <si>
    <t>Ergebnis</t>
  </si>
  <si>
    <t>Wartung/Monat (Kauf)</t>
  </si>
  <si>
    <t>Neupreis  Kauf</t>
  </si>
  <si>
    <t>Wiederverkauf 
(% von Neupreis)</t>
  </si>
  <si>
    <t xml:space="preserve">Gesamtkosten Bikeclub </t>
  </si>
  <si>
    <t>Nutzungsdauer
je Modell
(Monate)</t>
  </si>
  <si>
    <t>Strollme 
1 Monat 
(24 Monate Laufzeit)</t>
  </si>
  <si>
    <t>Bikeclub
1 Monat</t>
  </si>
  <si>
    <t xml:space="preserve">Gesamtkosten
Strollme </t>
  </si>
  <si>
    <t>Gesamtkosten 
Kauf</t>
  </si>
  <si>
    <t>Monatliche
Kosten
Kauf</t>
  </si>
  <si>
    <t>Die Werte in den gelb markierten Zellen dürfen verändert werden. Die Grünen nicht. Deren Ergebniswerte errechnen sich anhand von Formeln automatisch.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</si>
</sst>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.00\ [$€-407]_-;\-* #,##0.00\ [$€-407]_-;_-* &quot;-&quot;??\ [$€-407]_-;_-@_-"/>
    <numFmt numFmtId="167" formatCode="#,##0.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7" fontId="0" fillId="3" borderId="0" xfId="0" applyNumberFormat="1" applyFill="1"/>
    <xf numFmtId="166" fontId="0" fillId="3" borderId="0" xfId="0" applyNumberFormat="1" applyFill="1"/>
    <xf numFmtId="164" fontId="0" fillId="2" borderId="0" xfId="0" applyNumberFormat="1" applyFill="1"/>
    <xf numFmtId="164" fontId="0" fillId="2" borderId="0" xfId="1" applyNumberFormat="1" applyFont="1" applyFill="1"/>
    <xf numFmtId="166" fontId="0" fillId="2" borderId="0" xfId="0" applyNumberFormat="1" applyFill="1"/>
    <xf numFmtId="44" fontId="0" fillId="2" borderId="0" xfId="1" applyFont="1" applyFill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164" fontId="0" fillId="3" borderId="6" xfId="0" applyNumberFormat="1" applyFill="1" applyBorder="1"/>
  </cellXfs>
  <cellStyles count="2">
    <cellStyle name="Standard" xfId="0" builtinId="0"/>
    <cellStyle name="Währung" xfId="1" builtinId="4"/>
  </cellStyles>
  <dxfs count="22">
    <dxf>
      <numFmt numFmtId="166" formatCode="_-* #,##0.00\ [$€-407]_-;\-* #,##0.00\ [$€-407]_-;_-* &quot;-&quot;??\ [$€-407]_-;_-@_-"/>
      <fill>
        <patternFill patternType="solid">
          <fgColor indexed="64"/>
          <bgColor rgb="FF92D050"/>
        </patternFill>
      </fill>
    </dxf>
    <dxf>
      <numFmt numFmtId="166" formatCode="_-* #,##0.00\ [$€-407]_-;\-* #,##0.00\ [$€-407]_-;_-* &quot;-&quot;??\ [$€-407]_-;_-@_-"/>
      <fill>
        <patternFill patternType="solid">
          <fgColor indexed="64"/>
          <bgColor rgb="FF92D050"/>
        </patternFill>
      </fill>
    </dxf>
    <dxf>
      <numFmt numFmtId="167" formatCode="#,##0.0\ &quot;€&quot;"/>
      <fill>
        <patternFill patternType="solid">
          <fgColor indexed="64"/>
          <bgColor rgb="FF92D050"/>
        </patternFill>
      </fill>
    </dxf>
    <dxf>
      <numFmt numFmtId="167" formatCode="#,##0.0\ &quot;€&quot;"/>
      <fill>
        <patternFill patternType="solid">
          <fgColor indexed="64"/>
          <bgColor rgb="FF92D050"/>
        </patternFill>
      </fill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>
        <left style="thin">
          <color auto="1"/>
        </left>
        <right/>
        <top/>
        <bottom/>
        <vertical/>
        <horizontal/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numFmt numFmtId="164" formatCode="#,##0.00\ &quot;€&quot;"/>
      <fill>
        <patternFill patternType="solid">
          <fgColor indexed="64"/>
          <bgColor rgb="FF92D050"/>
        </patternFill>
      </fill>
      <border diagonalUp="0" diagonalDown="0">
        <left style="thin">
          <color auto="1"/>
        </left>
        <right/>
        <top/>
        <bottom/>
        <vertical/>
        <horizontal/>
      </border>
    </dxf>
    <dxf>
      <fill>
        <patternFill patternType="solid">
          <fgColor indexed="64"/>
          <bgColor rgb="FFFFFF00"/>
        </patternFill>
      </fill>
    </dxf>
    <dxf>
      <numFmt numFmtId="164" formatCode="#,##0.00\ &quot;€&quot;"/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0" formatCode="General"/>
    </dxf>
    <dxf>
      <numFmt numFmtId="164" formatCode="#,##0.00\ &quot;€&quot;"/>
      <fill>
        <patternFill patternType="solid">
          <fgColor indexed="64"/>
          <bgColor rgb="FFFFFF00"/>
        </patternFill>
      </fill>
    </dxf>
    <dxf>
      <numFmt numFmtId="164" formatCode="#,##0.00\ &quot;€&quot;"/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F547F5E-088E-4860-83B3-C7C6ECD08BA5}" name="Tabelle178" displayName="Tabelle178" ref="A5:N12" totalsRowCount="1" headerRowDxfId="21">
  <autoFilter ref="A5:N11" xr:uid="{0F547F5E-088E-4860-83B3-C7C6ECD08BA5}"/>
  <tableColumns count="14">
    <tableColumn id="1" xr3:uid="{F99FC850-C89C-4C6D-B864-FC0AE6361CE6}" name="Modell" totalsRowLabel="Ergebnis" dataDxfId="20"/>
    <tableColumn id="2" xr3:uid="{AE566D33-8766-437E-A097-A30523289362}" name="Neupreis  Kauf" dataDxfId="19"/>
    <tableColumn id="12" xr3:uid="{4EABBF33-05BB-48D1-B9F3-DB35B5508708}" name="Bikeclub_x000a_1 Monat" dataDxfId="18" totalsRowDxfId="17" dataCellStyle="Währung"/>
    <tableColumn id="11" xr3:uid="{AAEFC396-16CF-4146-A6F8-EEE999BAF711}" name="Strollme _x000a_1 Monat _x000a_(24 Monate Laufzeit)" dataDxfId="16"/>
    <tableColumn id="3" xr3:uid="{84E0D053-B421-453D-8430-775BACCE126D}" name="Nutzungsdauer_x000a_je Modell_x000a_(Monate)" totalsRowFunction="sum" dataDxfId="15"/>
    <tableColumn id="14" xr3:uid="{BF426382-17AF-4DF9-A4DF-4C9B183FF6EB}" name="Wartung/Monat (Kauf)" dataDxfId="14"/>
    <tableColumn id="13" xr3:uid="{796EF849-6142-40BD-A6F7-88159E3E73EB}" name="bikeclub Tauschkosten" dataDxfId="13">
      <calculatedColumnFormula>IF(Tabelle178[[#This Row],[Nutzungsdauer
je Modell
(Monate)]]&lt;15,15,0)</calculatedColumnFormula>
    </tableColumn>
    <tableColumn id="4" xr3:uid="{9FE79B0D-A1F4-4023-A8CE-C1F2A8BE8348}" name="Wiederverkauf _x000a_(% von Neupreis)" dataDxfId="12"/>
    <tableColumn id="5" xr3:uid="{32991135-CD72-45AF-827C-139EF781DAA5}" name="Gesamtkosten_x000a_Strollme " totalsRowFunction="sum" dataDxfId="11" totalsRowDxfId="10">
      <calculatedColumnFormula>Tabelle178[[#This Row],[Strollme 
1 Monat 
(24 Monate Laufzeit)]]*Tabelle178[[#This Row],[Nutzungsdauer
je Modell
(Monate)]]</calculatedColumnFormula>
    </tableColumn>
    <tableColumn id="6" xr3:uid="{02ECFF7A-604F-4385-93AB-E41A55CA4C84}" name="Monatliche Kosten StrollMe" totalsRowFunction="custom" dataDxfId="9" totalsRowDxfId="8">
      <calculatedColumnFormula>Tabelle178[[#This Row],[Gesamtkosten
Strollme ]]/Tabelle178[[#This Row],[Nutzungsdauer
je Modell
(Monate)]]</calculatedColumnFormula>
      <totalsRowFormula>Tabelle178[[#Totals],[Gesamtkosten
Strollme ]]/Tabelle178[[#Totals],[Nutzungsdauer
je Modell
(Monate)]]</totalsRowFormula>
    </tableColumn>
    <tableColumn id="7" xr3:uid="{FF33891B-C0D5-497C-AAAA-D85A97A4A514}" name="Gesamtkosten Bikeclub " totalsRowFunction="sum" dataDxfId="7" totalsRowDxfId="6">
      <calculatedColumnFormula>(Tabelle178[[#This Row],[Bikeclub
1 Monat]]*Tabelle178[[#This Row],[Nutzungsdauer
je Modell
(Monate)]])+Tabelle178[[#This Row],[bikeclub Tauschkosten]]</calculatedColumnFormula>
    </tableColumn>
    <tableColumn id="8" xr3:uid="{7CFE5BFA-434B-4C0D-99BC-9B7B5FEC1A48}" name="Monatliche Kosten Bikeclub" totalsRowFunction="custom" dataDxfId="5" totalsRowDxfId="4">
      <calculatedColumnFormula>Tabelle178[[#This Row],[Gesamtkosten Bikeclub ]]/Tabelle178[[#This Row],[Nutzungsdauer
je Modell
(Monate)]]</calculatedColumnFormula>
      <totalsRowFormula>Tabelle178[[#Totals],[Gesamtkosten Bikeclub ]]/Tabelle178[[#Totals],[Nutzungsdauer
je Modell
(Monate)]]</totalsRowFormula>
    </tableColumn>
    <tableColumn id="9" xr3:uid="{A3C3BC5E-8BBE-4F30-B0DB-0B5282BD6904}" name="Gesamtkosten _x000a_Kauf" totalsRowFunction="sum" dataDxfId="3" totalsRowDxfId="2">
      <calculatedColumnFormula>Tabelle178[[#This Row],[Neupreis  Kauf]]-(Tabelle178[[#This Row],[Neupreis  Kauf]]*(Tabelle178[[#This Row],[Wiederverkauf 
(% von Neupreis)]]/100))+(Tabelle178[[#This Row],[Nutzungsdauer
je Modell
(Monate)]]*Tabelle178[[#This Row],[Wartung/Monat (Kauf)]])</calculatedColumnFormula>
    </tableColumn>
    <tableColumn id="10" xr3:uid="{C9C286B4-495B-4A93-AE50-73771BFEDCE2}" name="Monatliche_x000a_Kosten_x000a_Kauf" totalsRowFunction="custom" dataDxfId="1" totalsRowDxfId="0">
      <calculatedColumnFormula>Tabelle178[[#This Row],[Gesamtkosten 
Kauf]]/Tabelle178[[#This Row],[Nutzungsdauer
je Modell
(Monate)]]</calculatedColumnFormula>
      <totalsRowFormula>Tabelle178[[#Totals],[Gesamtkosten 
Kauf]]/Tabelle178[[#Totals],[Nutzungsdauer
je Modell
(Monate)]]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6621-6CC0-431B-87E2-2F79B60DFBA0}">
  <dimension ref="A2:N12"/>
  <sheetViews>
    <sheetView tabSelected="1" workbookViewId="0">
      <selection activeCell="D16" sqref="D16"/>
    </sheetView>
  </sheetViews>
  <sheetFormatPr baseColWidth="10" defaultRowHeight="14.5" x14ac:dyDescent="0.35"/>
  <cols>
    <col min="2" max="2" width="12.26953125" customWidth="1"/>
    <col min="3" max="3" width="12.453125" customWidth="1"/>
    <col min="5" max="5" width="16.81640625" customWidth="1"/>
    <col min="6" max="6" width="14.7265625" customWidth="1"/>
    <col min="7" max="7" width="13.90625" customWidth="1"/>
    <col min="8" max="8" width="16.90625" customWidth="1"/>
    <col min="9" max="9" width="13.6328125" customWidth="1"/>
    <col min="11" max="11" width="13.453125" customWidth="1"/>
    <col min="13" max="13" width="13.54296875" customWidth="1"/>
    <col min="14" max="14" width="14.1796875" customWidth="1"/>
  </cols>
  <sheetData>
    <row r="2" spans="1:14" x14ac:dyDescent="0.35">
      <c r="A2" t="s">
        <v>21</v>
      </c>
    </row>
    <row r="5" spans="1:14" ht="58" x14ac:dyDescent="0.35">
      <c r="A5" s="2" t="s">
        <v>0</v>
      </c>
      <c r="B5" s="2" t="s">
        <v>12</v>
      </c>
      <c r="C5" s="3" t="s">
        <v>17</v>
      </c>
      <c r="D5" s="2" t="s">
        <v>16</v>
      </c>
      <c r="E5" s="2" t="s">
        <v>15</v>
      </c>
      <c r="F5" s="2" t="s">
        <v>11</v>
      </c>
      <c r="G5" s="2" t="s">
        <v>9</v>
      </c>
      <c r="H5" s="2" t="s">
        <v>13</v>
      </c>
      <c r="I5" s="10" t="s">
        <v>18</v>
      </c>
      <c r="J5" s="11" t="s">
        <v>7</v>
      </c>
      <c r="K5" s="10" t="s">
        <v>14</v>
      </c>
      <c r="L5" s="11" t="s">
        <v>8</v>
      </c>
      <c r="M5" s="2" t="s">
        <v>19</v>
      </c>
      <c r="N5" s="2" t="s">
        <v>20</v>
      </c>
    </row>
    <row r="6" spans="1:14" x14ac:dyDescent="0.35">
      <c r="A6" s="1" t="s">
        <v>1</v>
      </c>
      <c r="B6" s="6">
        <v>229</v>
      </c>
      <c r="C6" s="7">
        <v>8.99</v>
      </c>
      <c r="D6" s="6">
        <v>8.5</v>
      </c>
      <c r="E6" s="1">
        <v>10</v>
      </c>
      <c r="F6" s="8">
        <v>1</v>
      </c>
      <c r="G6" s="6">
        <f>IF(Tabelle178[[#This Row],[Nutzungsdauer
je Modell
(Monate)]]&lt;15,15,0)</f>
        <v>15</v>
      </c>
      <c r="H6" s="1">
        <v>70</v>
      </c>
      <c r="I6" s="12">
        <f>Tabelle178[[#This Row],[Strollme 
1 Monat 
(24 Monate Laufzeit)]]*Tabelle178[[#This Row],[Nutzungsdauer
je Modell
(Monate)]]</f>
        <v>85</v>
      </c>
      <c r="J6" s="13">
        <f>Tabelle178[[#This Row],[Gesamtkosten
Strollme ]]/Tabelle178[[#This Row],[Nutzungsdauer
je Modell
(Monate)]]</f>
        <v>8.5</v>
      </c>
      <c r="K6" s="12">
        <f>(Tabelle178[[#This Row],[Bikeclub
1 Monat]]*Tabelle178[[#This Row],[Nutzungsdauer
je Modell
(Monate)]])+Tabelle178[[#This Row],[bikeclub Tauschkosten]]</f>
        <v>104.9</v>
      </c>
      <c r="L6" s="13">
        <f>Tabelle178[[#This Row],[Gesamtkosten Bikeclub ]]/Tabelle178[[#This Row],[Nutzungsdauer
je Modell
(Monate)]]</f>
        <v>10.49</v>
      </c>
      <c r="M6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78.700000000000017</v>
      </c>
      <c r="N6" s="5">
        <f>Tabelle178[[#This Row],[Gesamtkosten 
Kauf]]/Tabelle178[[#This Row],[Nutzungsdauer
je Modell
(Monate)]]</f>
        <v>7.8700000000000019</v>
      </c>
    </row>
    <row r="7" spans="1:14" x14ac:dyDescent="0.35">
      <c r="A7" s="1" t="s">
        <v>2</v>
      </c>
      <c r="B7" s="6">
        <v>399</v>
      </c>
      <c r="C7" s="7">
        <v>12.99</v>
      </c>
      <c r="D7" s="6">
        <v>12.5</v>
      </c>
      <c r="E7" s="1">
        <v>11</v>
      </c>
      <c r="F7" s="9">
        <v>3</v>
      </c>
      <c r="G7" s="6">
        <f>IF(Tabelle178[[#This Row],[Nutzungsdauer
je Modell
(Monate)]]&lt;15,15,0)</f>
        <v>15</v>
      </c>
      <c r="H7" s="1">
        <v>80</v>
      </c>
      <c r="I7" s="12">
        <f>Tabelle178[[#This Row],[Strollme 
1 Monat 
(24 Monate Laufzeit)]]*Tabelle178[[#This Row],[Nutzungsdauer
je Modell
(Monate)]]</f>
        <v>137.5</v>
      </c>
      <c r="J7" s="13">
        <f>Tabelle178[[#This Row],[Gesamtkosten
Strollme ]]/Tabelle178[[#This Row],[Nutzungsdauer
je Modell
(Monate)]]</f>
        <v>12.5</v>
      </c>
      <c r="K7" s="12">
        <f>(Tabelle178[[#This Row],[Bikeclub
1 Monat]]*Tabelle178[[#This Row],[Nutzungsdauer
je Modell
(Monate)]])+Tabelle178[[#This Row],[bikeclub Tauschkosten]]</f>
        <v>157.89000000000001</v>
      </c>
      <c r="L7" s="13">
        <f>Tabelle178[[#This Row],[Gesamtkosten Bikeclub ]]/Tabelle178[[#This Row],[Nutzungsdauer
je Modell
(Monate)]]</f>
        <v>14.353636363636365</v>
      </c>
      <c r="M7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112.79999999999995</v>
      </c>
      <c r="N7" s="5">
        <f>Tabelle178[[#This Row],[Gesamtkosten 
Kauf]]/Tabelle178[[#This Row],[Nutzungsdauer
je Modell
(Monate)]]</f>
        <v>10.25454545454545</v>
      </c>
    </row>
    <row r="8" spans="1:14" x14ac:dyDescent="0.35">
      <c r="A8" s="1" t="s">
        <v>3</v>
      </c>
      <c r="B8" s="6">
        <v>449</v>
      </c>
      <c r="C8" s="7">
        <v>14.99</v>
      </c>
      <c r="D8" s="6">
        <v>13.5</v>
      </c>
      <c r="E8" s="1">
        <v>12</v>
      </c>
      <c r="F8" s="9">
        <v>4</v>
      </c>
      <c r="G8" s="6">
        <f>IF(Tabelle178[[#This Row],[Nutzungsdauer
je Modell
(Monate)]]&lt;15,15,0)</f>
        <v>15</v>
      </c>
      <c r="H8" s="1">
        <v>80</v>
      </c>
      <c r="I8" s="12">
        <f>Tabelle178[[#This Row],[Strollme 
1 Monat 
(24 Monate Laufzeit)]]*Tabelle178[[#This Row],[Nutzungsdauer
je Modell
(Monate)]]</f>
        <v>162</v>
      </c>
      <c r="J8" s="13">
        <f>Tabelle178[[#This Row],[Gesamtkosten
Strollme ]]/Tabelle178[[#This Row],[Nutzungsdauer
je Modell
(Monate)]]</f>
        <v>13.5</v>
      </c>
      <c r="K8" s="12">
        <f>(Tabelle178[[#This Row],[Bikeclub
1 Monat]]*Tabelle178[[#This Row],[Nutzungsdauer
je Modell
(Monate)]])+Tabelle178[[#This Row],[bikeclub Tauschkosten]]</f>
        <v>194.88</v>
      </c>
      <c r="L8" s="13">
        <f>Tabelle178[[#This Row],[Gesamtkosten Bikeclub ]]/Tabelle178[[#This Row],[Nutzungsdauer
je Modell
(Monate)]]</f>
        <v>16.239999999999998</v>
      </c>
      <c r="M8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137.79999999999995</v>
      </c>
      <c r="N8" s="5">
        <f>Tabelle178[[#This Row],[Gesamtkosten 
Kauf]]/Tabelle178[[#This Row],[Nutzungsdauer
je Modell
(Monate)]]</f>
        <v>11.483333333333329</v>
      </c>
    </row>
    <row r="9" spans="1:14" x14ac:dyDescent="0.35">
      <c r="A9" s="1" t="s">
        <v>4</v>
      </c>
      <c r="B9" s="6">
        <v>519</v>
      </c>
      <c r="C9" s="7">
        <v>16.989999999999998</v>
      </c>
      <c r="D9" s="6">
        <v>15.5</v>
      </c>
      <c r="E9" s="1">
        <v>16</v>
      </c>
      <c r="F9" s="9">
        <v>7</v>
      </c>
      <c r="G9" s="6">
        <f>IF(Tabelle178[[#This Row],[Nutzungsdauer
je Modell
(Monate)]]&lt;15,15,0)</f>
        <v>0</v>
      </c>
      <c r="H9" s="1">
        <v>70</v>
      </c>
      <c r="I9" s="12">
        <f>Tabelle178[[#This Row],[Strollme 
1 Monat 
(24 Monate Laufzeit)]]*Tabelle178[[#This Row],[Nutzungsdauer
je Modell
(Monate)]]</f>
        <v>248</v>
      </c>
      <c r="J9" s="13">
        <f>Tabelle178[[#This Row],[Gesamtkosten
Strollme ]]/Tabelle178[[#This Row],[Nutzungsdauer
je Modell
(Monate)]]</f>
        <v>15.5</v>
      </c>
      <c r="K9" s="12">
        <f>(Tabelle178[[#This Row],[Bikeclub
1 Monat]]*Tabelle178[[#This Row],[Nutzungsdauer
je Modell
(Monate)]])+Tabelle178[[#This Row],[bikeclub Tauschkosten]]</f>
        <v>271.83999999999997</v>
      </c>
      <c r="L9" s="13">
        <f>Tabelle178[[#This Row],[Gesamtkosten Bikeclub ]]/Tabelle178[[#This Row],[Nutzungsdauer
je Modell
(Monate)]]</f>
        <v>16.989999999999998</v>
      </c>
      <c r="M9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267.70000000000005</v>
      </c>
      <c r="N9" s="5">
        <f>Tabelle178[[#This Row],[Gesamtkosten 
Kauf]]/Tabelle178[[#This Row],[Nutzungsdauer
je Modell
(Monate)]]</f>
        <v>16.731250000000003</v>
      </c>
    </row>
    <row r="10" spans="1:14" x14ac:dyDescent="0.35">
      <c r="A10" s="1" t="s">
        <v>5</v>
      </c>
      <c r="B10" s="6">
        <v>569</v>
      </c>
      <c r="C10" s="7">
        <v>18.989999999999998</v>
      </c>
      <c r="D10" s="7">
        <v>19.5</v>
      </c>
      <c r="E10" s="1">
        <v>21</v>
      </c>
      <c r="F10" s="9">
        <v>9</v>
      </c>
      <c r="G10" s="6">
        <f>IF(Tabelle178[[#This Row],[Nutzungsdauer
je Modell
(Monate)]]&lt;15,15,0)</f>
        <v>0</v>
      </c>
      <c r="H10" s="1">
        <v>70</v>
      </c>
      <c r="I10" s="12">
        <f>Tabelle178[[#This Row],[Strollme 
1 Monat 
(24 Monate Laufzeit)]]*Tabelle178[[#This Row],[Nutzungsdauer
je Modell
(Monate)]]</f>
        <v>409.5</v>
      </c>
      <c r="J10" s="13">
        <f>Tabelle178[[#This Row],[Gesamtkosten
Strollme ]]/Tabelle178[[#This Row],[Nutzungsdauer
je Modell
(Monate)]]</f>
        <v>19.5</v>
      </c>
      <c r="K10" s="12">
        <f>(Tabelle178[[#This Row],[Bikeclub
1 Monat]]*Tabelle178[[#This Row],[Nutzungsdauer
je Modell
(Monate)]])+Tabelle178[[#This Row],[bikeclub Tauschkosten]]</f>
        <v>398.78999999999996</v>
      </c>
      <c r="L10" s="13">
        <f>Tabelle178[[#This Row],[Gesamtkosten Bikeclub ]]/Tabelle178[[#This Row],[Nutzungsdauer
je Modell
(Monate)]]</f>
        <v>18.989999999999998</v>
      </c>
      <c r="M10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359.70000000000005</v>
      </c>
      <c r="N10" s="5">
        <f>Tabelle178[[#This Row],[Gesamtkosten 
Kauf]]/Tabelle178[[#This Row],[Nutzungsdauer
je Modell
(Monate)]]</f>
        <v>17.12857142857143</v>
      </c>
    </row>
    <row r="11" spans="1:14" x14ac:dyDescent="0.35">
      <c r="A11" s="1" t="s">
        <v>6</v>
      </c>
      <c r="B11" s="6">
        <v>619</v>
      </c>
      <c r="C11" s="7">
        <v>19.989999999999998</v>
      </c>
      <c r="D11" s="6">
        <v>23.5</v>
      </c>
      <c r="E11" s="1">
        <v>24</v>
      </c>
      <c r="F11" s="9">
        <v>11</v>
      </c>
      <c r="G11" s="6">
        <f>IF(Tabelle178[[#This Row],[Nutzungsdauer
je Modell
(Monate)]]&lt;15,15,0)</f>
        <v>0</v>
      </c>
      <c r="H11" s="1">
        <v>70</v>
      </c>
      <c r="I11" s="12">
        <f>Tabelle178[[#This Row],[Strollme 
1 Monat 
(24 Monate Laufzeit)]]*Tabelle178[[#This Row],[Nutzungsdauer
je Modell
(Monate)]]</f>
        <v>564</v>
      </c>
      <c r="J11" s="13">
        <f>Tabelle178[[#This Row],[Gesamtkosten
Strollme ]]/Tabelle178[[#This Row],[Nutzungsdauer
je Modell
(Monate)]]</f>
        <v>23.5</v>
      </c>
      <c r="K11" s="12">
        <f>(Tabelle178[[#This Row],[Bikeclub
1 Monat]]*Tabelle178[[#This Row],[Nutzungsdauer
je Modell
(Monate)]])+Tabelle178[[#This Row],[bikeclub Tauschkosten]]</f>
        <v>479.76</v>
      </c>
      <c r="L11" s="13">
        <f>Tabelle178[[#This Row],[Gesamtkosten Bikeclub ]]/Tabelle178[[#This Row],[Nutzungsdauer
je Modell
(Monate)]]</f>
        <v>19.989999999999998</v>
      </c>
      <c r="M11" s="4">
        <f>Tabelle178[[#This Row],[Neupreis  Kauf]]-(Tabelle178[[#This Row],[Neupreis  Kauf]]*(Tabelle178[[#This Row],[Wiederverkauf 
(% von Neupreis)]]/100))+(Tabelle178[[#This Row],[Nutzungsdauer
je Modell
(Monate)]]*Tabelle178[[#This Row],[Wartung/Monat (Kauf)]])</f>
        <v>449.70000000000005</v>
      </c>
      <c r="N11" s="5">
        <f>Tabelle178[[#This Row],[Gesamtkosten 
Kauf]]/Tabelle178[[#This Row],[Nutzungsdauer
je Modell
(Monate)]]</f>
        <v>18.737500000000001</v>
      </c>
    </row>
    <row r="12" spans="1:14" x14ac:dyDescent="0.35">
      <c r="A12" t="s">
        <v>10</v>
      </c>
      <c r="E12">
        <f>SUBTOTAL(109,Tabelle178[Nutzungsdauer
je Modell
(Monate)])</f>
        <v>94</v>
      </c>
      <c r="I12" s="14">
        <f>SUBTOTAL(109,Tabelle178[Gesamtkosten
Strollme ])</f>
        <v>1606</v>
      </c>
      <c r="J12" s="15">
        <f>Tabelle178[[#Totals],[Gesamtkosten
Strollme ]]/Tabelle178[[#Totals],[Nutzungsdauer
je Modell
(Monate)]]</f>
        <v>17.085106382978722</v>
      </c>
      <c r="K12" s="14">
        <f>SUBTOTAL(109,Tabelle178[[Gesamtkosten Bikeclub ]])</f>
        <v>1608.06</v>
      </c>
      <c r="L12" s="15">
        <f>Tabelle178[[#Totals],[Gesamtkosten Bikeclub ]]/Tabelle178[[#Totals],[Nutzungsdauer
je Modell
(Monate)]]</f>
        <v>17.107021276595745</v>
      </c>
      <c r="M12" s="4">
        <f>SUBTOTAL(109,Tabelle178[Gesamtkosten 
Kauf])</f>
        <v>1406.4</v>
      </c>
      <c r="N12" s="5">
        <f>Tabelle178[[#Totals],[Gesamtkosten 
Kauf]]/Tabelle178[[#Totals],[Nutzungsdauer
je Modell
(Monate)]]</f>
        <v>14.961702127659576</v>
      </c>
    </row>
  </sheetData>
  <phoneticPr fontId="2" type="noConversion"/>
  <pageMargins left="0.7" right="0.7" top="0.78740157499999996" bottom="0.78740157499999996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Bikeclub - Strollme -Kauf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cdr</dc:creator>
  <cp:lastModifiedBy>Christopher</cp:lastModifiedBy>
  <dcterms:created xsi:type="dcterms:W3CDTF">2023-04-20T15:31:22Z</dcterms:created>
  <dcterms:modified xsi:type="dcterms:W3CDTF">2023-04-26T12:14:12Z</dcterms:modified>
</cp:coreProperties>
</file>